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gascala/Documents/Plataforma OBD2/"/>
    </mc:Choice>
  </mc:AlternateContent>
  <xr:revisionPtr revIDLastSave="0" documentId="13_ncr:1_{898DFB70-6775-D74C-AFCD-9A76A3EA33DF}" xr6:coauthVersionLast="36" xr6:coauthVersionMax="36" xr10:uidLastSave="{00000000-0000-0000-0000-000000000000}"/>
  <bookViews>
    <workbookView xWindow="0" yWindow="460" windowWidth="33600" windowHeight="20540" xr2:uid="{C55339DD-06DA-2544-B457-CD52E65A8418}"/>
  </bookViews>
  <sheets>
    <sheet name="Infraestructur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1" i="1" l="1"/>
  <c r="D32" i="1"/>
  <c r="G103" i="1" l="1"/>
  <c r="G83" i="1"/>
  <c r="E59" i="1"/>
  <c r="E56" i="1"/>
  <c r="E54" i="1"/>
  <c r="E45" i="1"/>
  <c r="E44" i="1"/>
  <c r="E48" i="1"/>
  <c r="E47" i="1"/>
  <c r="F28" i="1"/>
  <c r="F12" i="1"/>
  <c r="C131" i="1" l="1"/>
  <c r="E32" i="1"/>
  <c r="E21" i="1"/>
  <c r="E27" i="1"/>
  <c r="E26" i="1"/>
  <c r="E65" i="1"/>
  <c r="F66" i="1" s="1"/>
  <c r="E62" i="1"/>
  <c r="F63" i="1" s="1"/>
  <c r="C130" i="1"/>
  <c r="C129" i="1"/>
  <c r="C146" i="1"/>
  <c r="E146" i="1" s="1"/>
  <c r="D147" i="1"/>
  <c r="D130" i="1" s="1"/>
  <c r="C142" i="1"/>
  <c r="E142" i="1" s="1"/>
  <c r="E40" i="1"/>
  <c r="D128" i="1"/>
  <c r="E31" i="1"/>
  <c r="E25" i="1"/>
  <c r="E24" i="1"/>
  <c r="E37" i="1"/>
  <c r="E36" i="1"/>
  <c r="E98" i="1"/>
  <c r="E97" i="1"/>
  <c r="E23" i="1"/>
  <c r="E22" i="1"/>
  <c r="E120" i="1" s="1"/>
  <c r="D131" i="1" l="1"/>
  <c r="E131" i="1" s="1"/>
  <c r="E130" i="1"/>
  <c r="E129" i="1"/>
  <c r="C141" i="1"/>
  <c r="E141" i="1" s="1"/>
  <c r="C143" i="1"/>
  <c r="E143" i="1" s="1"/>
  <c r="C144" i="1"/>
  <c r="E144" i="1" s="1"/>
  <c r="C145" i="1"/>
  <c r="E145" i="1" s="1"/>
  <c r="E128" i="1"/>
  <c r="F132" i="1" l="1"/>
  <c r="F147" i="1"/>
  <c r="G149" i="1" s="1"/>
  <c r="E20" i="1" l="1"/>
  <c r="E118" i="1" s="1"/>
  <c r="E19" i="1"/>
  <c r="E96" i="1"/>
  <c r="E94" i="1"/>
  <c r="E95" i="1"/>
  <c r="E93" i="1"/>
  <c r="E92" i="1"/>
  <c r="F60" i="1"/>
  <c r="E117" i="1" l="1"/>
  <c r="E73" i="1"/>
  <c r="E18" i="1"/>
  <c r="E11" i="1"/>
  <c r="E10" i="1"/>
  <c r="E30" i="1"/>
  <c r="F33" i="1" s="1"/>
  <c r="E39" i="1"/>
  <c r="E8" i="1" l="1"/>
  <c r="E9" i="1"/>
  <c r="E77" i="1"/>
  <c r="E78" i="1"/>
  <c r="E101" i="1"/>
  <c r="F102" i="1" s="1"/>
  <c r="E91" i="1"/>
  <c r="F99" i="1" s="1"/>
  <c r="E88" i="1"/>
  <c r="E17" i="1"/>
  <c r="E38" i="1"/>
  <c r="E35" i="1"/>
  <c r="F41" i="1" s="1"/>
  <c r="E81" i="1"/>
  <c r="F82" i="1" s="1"/>
  <c r="E76" i="1"/>
  <c r="E72" i="1"/>
  <c r="E51" i="1"/>
  <c r="F52" i="1" s="1"/>
  <c r="E114" i="1" s="1"/>
  <c r="E43" i="1"/>
  <c r="F49" i="1" s="1"/>
  <c r="F125" i="1" s="1"/>
  <c r="G135" i="1" s="1"/>
  <c r="G151" i="1" s="1"/>
  <c r="E46" i="1"/>
  <c r="E7" i="1"/>
  <c r="E14" i="1"/>
  <c r="E15" i="1"/>
  <c r="E16" i="1"/>
  <c r="E119" i="1" s="1"/>
  <c r="E6" i="1"/>
  <c r="F79" i="1" l="1"/>
  <c r="F57" i="1"/>
  <c r="G67" i="1"/>
  <c r="F74" i="1"/>
  <c r="F89" i="1"/>
  <c r="G106" i="1" l="1"/>
  <c r="G152" i="1"/>
</calcChain>
</file>

<file path=xl/sharedStrings.xml><?xml version="1.0" encoding="utf-8"?>
<sst xmlns="http://schemas.openxmlformats.org/spreadsheetml/2006/main" count="142" uniqueCount="97">
  <si>
    <t>Mobiliario</t>
  </si>
  <si>
    <t>Recursos Humanos</t>
  </si>
  <si>
    <t>Local</t>
  </si>
  <si>
    <t>Equipos</t>
  </si>
  <si>
    <t>Escritorio</t>
  </si>
  <si>
    <t>Cantidad</t>
  </si>
  <si>
    <t>Valor</t>
  </si>
  <si>
    <t>Total</t>
  </si>
  <si>
    <t>Instaladores</t>
  </si>
  <si>
    <t>Programador</t>
  </si>
  <si>
    <t>Implementador</t>
  </si>
  <si>
    <t>Rastreo</t>
  </si>
  <si>
    <t>Monitoreo</t>
  </si>
  <si>
    <t>Pcs Completos</t>
  </si>
  <si>
    <t>Herramientas</t>
  </si>
  <si>
    <t>Kit de Herramientas</t>
  </si>
  <si>
    <t>Estación de trabajo</t>
  </si>
  <si>
    <t>Multimetro</t>
  </si>
  <si>
    <t>Operadores 3 Turnos</t>
  </si>
  <si>
    <t>Call Center</t>
  </si>
  <si>
    <t>Sillas</t>
  </si>
  <si>
    <t>Silones</t>
  </si>
  <si>
    <t>Letrero</t>
  </si>
  <si>
    <t>Juego Dados - Alicates</t>
  </si>
  <si>
    <t>Dispositivos</t>
  </si>
  <si>
    <t>Archivador</t>
  </si>
  <si>
    <t>Aereo</t>
  </si>
  <si>
    <t>Pcs Completos i3</t>
  </si>
  <si>
    <t>MacBook Pro</t>
  </si>
  <si>
    <t>Laptop Intalaciones</t>
  </si>
  <si>
    <t>Impresora Multi</t>
  </si>
  <si>
    <t>Sillon</t>
  </si>
  <si>
    <t>Pantallas LCD 24"</t>
  </si>
  <si>
    <t>Parlante Alarmas</t>
  </si>
  <si>
    <t xml:space="preserve">Pcs </t>
  </si>
  <si>
    <t xml:space="preserve">Operadores </t>
  </si>
  <si>
    <t>Instalaciones Electricas y Red</t>
  </si>
  <si>
    <t>Punto Instalacion</t>
  </si>
  <si>
    <t>Server Asterix</t>
  </si>
  <si>
    <t>Manos Libres</t>
  </si>
  <si>
    <t>Linea IP Tel</t>
  </si>
  <si>
    <t>Plan Celular</t>
  </si>
  <si>
    <t>Totales</t>
  </si>
  <si>
    <t>Costos Iniciales Proyecto Infraestructura</t>
  </si>
  <si>
    <t>Servicio de Internet</t>
  </si>
  <si>
    <t>Arriendo Comercial</t>
  </si>
  <si>
    <t>Costo Total Inversión:</t>
  </si>
  <si>
    <t>Servidor Nube Plataforma</t>
  </si>
  <si>
    <t>Gateway SMS</t>
  </si>
  <si>
    <t>Telefonos IP</t>
  </si>
  <si>
    <t>Telfono IP</t>
  </si>
  <si>
    <t>Lineas Celulares</t>
  </si>
  <si>
    <t>Project Board Pruebas</t>
  </si>
  <si>
    <t xml:space="preserve">Adaptador 12v </t>
  </si>
  <si>
    <t>Switch 16 Puertos</t>
  </si>
  <si>
    <t>Server CRM + Comunicaciones Nube</t>
  </si>
  <si>
    <t>Agua</t>
  </si>
  <si>
    <t>Luz</t>
  </si>
  <si>
    <t>Telefonos</t>
  </si>
  <si>
    <t>Celulares</t>
  </si>
  <si>
    <t>Internet</t>
  </si>
  <si>
    <t>Sueldos</t>
  </si>
  <si>
    <t>Subtotal</t>
  </si>
  <si>
    <t>Secretaria / Contadora</t>
  </si>
  <si>
    <t>Administrador</t>
  </si>
  <si>
    <t>Equipos de Prueba</t>
  </si>
  <si>
    <t>Equipos de Venta</t>
  </si>
  <si>
    <t>Arriendo</t>
  </si>
  <si>
    <t>Costos Mensuales</t>
  </si>
  <si>
    <t>Fijos</t>
  </si>
  <si>
    <t>Variables</t>
  </si>
  <si>
    <t>Servidores</t>
  </si>
  <si>
    <t>Publicidad</t>
  </si>
  <si>
    <t>Publicidad Pagina</t>
  </si>
  <si>
    <t>Ingresos Mensuales Proyectados</t>
  </si>
  <si>
    <t>Servicio</t>
  </si>
  <si>
    <t>Dispositivo</t>
  </si>
  <si>
    <t>CRM</t>
  </si>
  <si>
    <t>Cintas y Amarres</t>
  </si>
  <si>
    <t>OBD2</t>
  </si>
  <si>
    <t>Ventas Comisiones</t>
  </si>
  <si>
    <t>Utilidad Mensual</t>
  </si>
  <si>
    <t>Utilidad Anual</t>
  </si>
  <si>
    <t>Gastos de Constitucion</t>
  </si>
  <si>
    <t>Registro de Marca IEPI</t>
  </si>
  <si>
    <t>API Geo Reverse Open Map</t>
  </si>
  <si>
    <t>API Geo Reverse</t>
  </si>
  <si>
    <t>Publicidad Logo + Papeleria</t>
  </si>
  <si>
    <t xml:space="preserve">Vendedor </t>
  </si>
  <si>
    <t>Equipos / Servicio</t>
  </si>
  <si>
    <t>Publicaciones en Google Play y Apple Store</t>
  </si>
  <si>
    <t>Chips GSM</t>
  </si>
  <si>
    <t>Movilizacion</t>
  </si>
  <si>
    <t>Redes Sociales</t>
  </si>
  <si>
    <t>GoIP Conmutador Llamadas y SMS</t>
  </si>
  <si>
    <t>Impuestos ISD + IVA</t>
  </si>
  <si>
    <t>Impuestos IVA + ISD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</si>
</sst>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4" fillId="2" borderId="1" applyNumberFormat="0" applyAlignment="0" applyProtection="0"/>
    <xf numFmtId="0" fontId="5" fillId="0" borderId="2" applyNumberFormat="0" applyFill="0" applyAlignment="0" applyProtection="0"/>
    <xf numFmtId="0" fontId="3" fillId="3" borderId="0" applyNumberFormat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5" fillId="0" borderId="0" xfId="0" applyFont="1"/>
    <xf numFmtId="164" fontId="7" fillId="0" borderId="0" xfId="1" applyNumberFormat="1" applyFont="1"/>
    <xf numFmtId="164" fontId="5" fillId="0" borderId="0" xfId="1" applyNumberFormat="1" applyFont="1"/>
    <xf numFmtId="0" fontId="7" fillId="0" borderId="0" xfId="0" applyFont="1"/>
    <xf numFmtId="164" fontId="0" fillId="0" borderId="0" xfId="1" applyNumberFormat="1" applyFont="1"/>
    <xf numFmtId="0" fontId="3" fillId="3" borderId="0" xfId="4"/>
    <xf numFmtId="0" fontId="7" fillId="3" borderId="0" xfId="4" applyFont="1"/>
    <xf numFmtId="0" fontId="5" fillId="0" borderId="2" xfId="3"/>
    <xf numFmtId="0" fontId="5" fillId="0" borderId="0" xfId="0" applyFont="1" applyAlignment="1">
      <alignment horizontal="center"/>
    </xf>
    <xf numFmtId="0" fontId="7" fillId="0" borderId="2" xfId="3" applyFont="1"/>
    <xf numFmtId="164" fontId="0" fillId="0" borderId="0" xfId="0" applyNumberFormat="1"/>
    <xf numFmtId="0" fontId="2" fillId="0" borderId="2" xfId="3" applyFont="1"/>
    <xf numFmtId="164" fontId="2" fillId="0" borderId="2" xfId="3" applyNumberFormat="1" applyFont="1"/>
    <xf numFmtId="164" fontId="5" fillId="0" borderId="0" xfId="0" applyNumberFormat="1" applyFont="1"/>
    <xf numFmtId="164" fontId="8" fillId="0" borderId="0" xfId="0" applyNumberFormat="1" applyFont="1"/>
    <xf numFmtId="0" fontId="9" fillId="0" borderId="0" xfId="0" applyFont="1"/>
    <xf numFmtId="0" fontId="10" fillId="0" borderId="0" xfId="0" applyFont="1"/>
    <xf numFmtId="0" fontId="11" fillId="2" borderId="1" xfId="2" applyFont="1"/>
    <xf numFmtId="44" fontId="0" fillId="0" borderId="0" xfId="0" applyNumberFormat="1"/>
    <xf numFmtId="0" fontId="0" fillId="0" borderId="0" xfId="1" applyNumberFormat="1" applyFont="1"/>
    <xf numFmtId="1" fontId="0" fillId="0" borderId="0" xfId="1" applyNumberFormat="1" applyFont="1"/>
    <xf numFmtId="1" fontId="0" fillId="0" borderId="0" xfId="0" applyNumberFormat="1"/>
    <xf numFmtId="164" fontId="8" fillId="0" borderId="0" xfId="1" applyNumberFormat="1" applyFont="1"/>
    <xf numFmtId="0" fontId="0" fillId="0" borderId="0" xfId="0" applyNumberFormat="1"/>
    <xf numFmtId="0" fontId="12" fillId="0" borderId="0" xfId="0" applyFont="1"/>
  </cellXfs>
  <cellStyles count="5">
    <cellStyle name="20% - Énfasis1" xfId="4" builtinId="30"/>
    <cellStyle name="Entrada" xfId="2" builtinId="20"/>
    <cellStyle name="Moneda" xfId="1" builtinId="4"/>
    <cellStyle name="Normal" xfId="0" builtinId="0"/>
    <cellStyle name="Total" xfId="3" builtinId="2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E3B42-FB7B-7B45-908C-446CD850BD37}">
  <dimension ref="A1:G160"/>
  <sheetViews>
    <sheetView tabSelected="1" topLeftCell="A106" zoomScale="168" zoomScaleNormal="120" workbookViewId="0">
      <selection activeCell="B157" sqref="B157"/>
    </sheetView>
  </sheetViews>
  <sheetFormatPr baseColWidth="10" defaultRowHeight="16" x14ac:dyDescent="0.2"/>
  <cols>
    <col min="1" max="1" width="13.6640625" customWidth="1"/>
    <col min="2" max="2" width="37.83203125" customWidth="1"/>
    <col min="6" max="6" width="11.5" bestFit="1" customWidth="1"/>
    <col min="7" max="7" width="30.1640625" bestFit="1" customWidth="1"/>
  </cols>
  <sheetData>
    <row r="1" spans="1:7" ht="24" x14ac:dyDescent="0.3">
      <c r="A1" s="2" t="s">
        <v>43</v>
      </c>
    </row>
    <row r="3" spans="1:7" s="10" customFormat="1" ht="21" x14ac:dyDescent="0.25">
      <c r="A3" s="10" t="s">
        <v>11</v>
      </c>
    </row>
    <row r="4" spans="1:7" x14ac:dyDescent="0.2">
      <c r="C4" s="12" t="s">
        <v>5</v>
      </c>
      <c r="D4" s="12" t="s">
        <v>6</v>
      </c>
      <c r="E4" s="12" t="s">
        <v>7</v>
      </c>
      <c r="F4" s="12" t="s">
        <v>62</v>
      </c>
      <c r="G4" s="12" t="s">
        <v>42</v>
      </c>
    </row>
    <row r="5" spans="1:7" x14ac:dyDescent="0.2">
      <c r="A5" s="4" t="s">
        <v>0</v>
      </c>
    </row>
    <row r="6" spans="1:7" x14ac:dyDescent="0.2">
      <c r="A6" s="4"/>
      <c r="B6" t="s">
        <v>4</v>
      </c>
      <c r="C6">
        <v>5</v>
      </c>
      <c r="D6">
        <v>140</v>
      </c>
      <c r="E6">
        <f>+D6*C6</f>
        <v>700</v>
      </c>
    </row>
    <row r="7" spans="1:7" x14ac:dyDescent="0.2">
      <c r="A7" s="4"/>
      <c r="B7" t="s">
        <v>16</v>
      </c>
      <c r="C7">
        <v>1</v>
      </c>
      <c r="D7">
        <v>280</v>
      </c>
      <c r="E7">
        <f t="shared" ref="E7:E46" si="0">+D7*C7</f>
        <v>280</v>
      </c>
    </row>
    <row r="8" spans="1:7" x14ac:dyDescent="0.2">
      <c r="A8" s="4"/>
      <c r="B8" t="s">
        <v>21</v>
      </c>
      <c r="C8">
        <v>6</v>
      </c>
      <c r="D8">
        <v>84</v>
      </c>
      <c r="E8">
        <f t="shared" si="0"/>
        <v>504</v>
      </c>
    </row>
    <row r="9" spans="1:7" x14ac:dyDescent="0.2">
      <c r="A9" s="4"/>
      <c r="B9" t="s">
        <v>20</v>
      </c>
      <c r="C9">
        <v>8</v>
      </c>
      <c r="D9">
        <v>45</v>
      </c>
      <c r="E9">
        <f t="shared" si="0"/>
        <v>360</v>
      </c>
    </row>
    <row r="10" spans="1:7" x14ac:dyDescent="0.2">
      <c r="A10" s="4"/>
      <c r="B10" t="s">
        <v>25</v>
      </c>
      <c r="C10">
        <v>1</v>
      </c>
      <c r="D10">
        <v>129</v>
      </c>
      <c r="E10">
        <f t="shared" si="0"/>
        <v>129</v>
      </c>
    </row>
    <row r="11" spans="1:7" x14ac:dyDescent="0.2">
      <c r="A11" s="4"/>
      <c r="B11" t="s">
        <v>26</v>
      </c>
      <c r="C11">
        <v>1</v>
      </c>
      <c r="D11">
        <v>127</v>
      </c>
      <c r="E11">
        <f t="shared" si="0"/>
        <v>127</v>
      </c>
    </row>
    <row r="12" spans="1:7" x14ac:dyDescent="0.2">
      <c r="A12" s="4"/>
      <c r="E12" s="4" t="s">
        <v>7</v>
      </c>
      <c r="F12" s="6">
        <f>SUM(E6:E11)*0</f>
        <v>0</v>
      </c>
    </row>
    <row r="13" spans="1:7" x14ac:dyDescent="0.2">
      <c r="A13" s="4" t="s">
        <v>89</v>
      </c>
      <c r="F13" s="4"/>
    </row>
    <row r="14" spans="1:7" x14ac:dyDescent="0.2">
      <c r="A14" s="4"/>
      <c r="B14" t="s">
        <v>27</v>
      </c>
      <c r="C14">
        <v>4</v>
      </c>
      <c r="D14">
        <v>554</v>
      </c>
      <c r="E14">
        <f t="shared" si="0"/>
        <v>2216</v>
      </c>
      <c r="F14" s="4"/>
    </row>
    <row r="15" spans="1:7" x14ac:dyDescent="0.2">
      <c r="A15" s="4"/>
      <c r="B15" t="s">
        <v>28</v>
      </c>
      <c r="C15">
        <v>1</v>
      </c>
      <c r="D15">
        <v>3000</v>
      </c>
      <c r="E15">
        <f t="shared" si="0"/>
        <v>3000</v>
      </c>
      <c r="F15" s="4"/>
    </row>
    <row r="16" spans="1:7" x14ac:dyDescent="0.2">
      <c r="A16" s="4"/>
      <c r="B16" s="28" t="s">
        <v>47</v>
      </c>
      <c r="C16">
        <v>1</v>
      </c>
      <c r="D16">
        <v>1800</v>
      </c>
      <c r="E16">
        <f t="shared" si="0"/>
        <v>1800</v>
      </c>
      <c r="F16" s="4"/>
    </row>
    <row r="17" spans="1:6" x14ac:dyDescent="0.2">
      <c r="A17" s="4"/>
      <c r="B17" t="s">
        <v>29</v>
      </c>
      <c r="C17">
        <v>1</v>
      </c>
      <c r="D17">
        <v>640</v>
      </c>
      <c r="E17">
        <f t="shared" si="0"/>
        <v>640</v>
      </c>
      <c r="F17" s="4"/>
    </row>
    <row r="18" spans="1:6" x14ac:dyDescent="0.2">
      <c r="A18" s="4"/>
      <c r="B18" t="s">
        <v>30</v>
      </c>
      <c r="C18">
        <v>1</v>
      </c>
      <c r="D18">
        <v>279</v>
      </c>
      <c r="E18">
        <f t="shared" si="0"/>
        <v>279</v>
      </c>
      <c r="F18" s="4"/>
    </row>
    <row r="19" spans="1:6" x14ac:dyDescent="0.2">
      <c r="A19" s="4"/>
      <c r="B19" t="s">
        <v>40</v>
      </c>
      <c r="C19">
        <v>1</v>
      </c>
      <c r="D19">
        <v>20</v>
      </c>
      <c r="E19">
        <f t="shared" si="0"/>
        <v>20</v>
      </c>
      <c r="F19" s="4"/>
    </row>
    <row r="20" spans="1:6" x14ac:dyDescent="0.2">
      <c r="A20" s="4"/>
      <c r="B20" s="28" t="s">
        <v>41</v>
      </c>
      <c r="C20">
        <v>3</v>
      </c>
      <c r="D20">
        <v>20</v>
      </c>
      <c r="E20">
        <f t="shared" si="0"/>
        <v>60</v>
      </c>
      <c r="F20" s="4"/>
    </row>
    <row r="21" spans="1:6" x14ac:dyDescent="0.2">
      <c r="A21" s="4"/>
      <c r="B21" s="28" t="s">
        <v>48</v>
      </c>
      <c r="C21">
        <v>1</v>
      </c>
      <c r="D21">
        <v>100</v>
      </c>
      <c r="E21">
        <f t="shared" si="0"/>
        <v>100</v>
      </c>
      <c r="F21" s="4"/>
    </row>
    <row r="22" spans="1:6" x14ac:dyDescent="0.2">
      <c r="A22" s="4"/>
      <c r="B22" s="28" t="s">
        <v>44</v>
      </c>
      <c r="C22">
        <v>1</v>
      </c>
      <c r="D22">
        <v>50</v>
      </c>
      <c r="E22">
        <f t="shared" si="0"/>
        <v>50</v>
      </c>
      <c r="F22" s="4"/>
    </row>
    <row r="23" spans="1:6" x14ac:dyDescent="0.2">
      <c r="A23" s="4"/>
      <c r="B23" t="s">
        <v>49</v>
      </c>
      <c r="C23">
        <v>5</v>
      </c>
      <c r="D23">
        <v>35</v>
      </c>
      <c r="E23">
        <f t="shared" si="0"/>
        <v>175</v>
      </c>
      <c r="F23" s="4"/>
    </row>
    <row r="24" spans="1:6" x14ac:dyDescent="0.2">
      <c r="A24" s="4"/>
      <c r="B24" t="s">
        <v>54</v>
      </c>
      <c r="C24">
        <v>1</v>
      </c>
      <c r="D24">
        <v>35</v>
      </c>
      <c r="E24">
        <f t="shared" si="0"/>
        <v>35</v>
      </c>
      <c r="F24" s="4"/>
    </row>
    <row r="25" spans="1:6" x14ac:dyDescent="0.2">
      <c r="A25" s="4"/>
      <c r="B25" t="s">
        <v>32</v>
      </c>
      <c r="C25">
        <v>1</v>
      </c>
      <c r="D25">
        <v>358</v>
      </c>
      <c r="E25">
        <f t="shared" si="0"/>
        <v>358</v>
      </c>
      <c r="F25" s="4"/>
    </row>
    <row r="26" spans="1:6" x14ac:dyDescent="0.2">
      <c r="A26" s="4"/>
      <c r="B26" s="28" t="s">
        <v>85</v>
      </c>
      <c r="C26">
        <v>1</v>
      </c>
      <c r="D26">
        <v>300</v>
      </c>
      <c r="E26">
        <f t="shared" si="0"/>
        <v>300</v>
      </c>
      <c r="F26" s="4"/>
    </row>
    <row r="27" spans="1:6" x14ac:dyDescent="0.2">
      <c r="A27" s="4"/>
      <c r="B27" t="s">
        <v>90</v>
      </c>
      <c r="C27">
        <v>1</v>
      </c>
      <c r="D27">
        <v>115</v>
      </c>
      <c r="E27">
        <f t="shared" si="0"/>
        <v>115</v>
      </c>
      <c r="F27" s="4"/>
    </row>
    <row r="28" spans="1:6" x14ac:dyDescent="0.2">
      <c r="A28" s="4"/>
      <c r="E28" s="4" t="s">
        <v>7</v>
      </c>
      <c r="F28" s="6">
        <f>+E16+E20+E21+E22+E26</f>
        <v>2310</v>
      </c>
    </row>
    <row r="29" spans="1:6" x14ac:dyDescent="0.2">
      <c r="A29" s="4" t="s">
        <v>24</v>
      </c>
      <c r="F29" s="4"/>
    </row>
    <row r="30" spans="1:6" x14ac:dyDescent="0.2">
      <c r="A30" s="4"/>
      <c r="B30" t="s">
        <v>65</v>
      </c>
      <c r="C30">
        <v>7</v>
      </c>
      <c r="D30">
        <v>50</v>
      </c>
      <c r="E30">
        <f t="shared" si="0"/>
        <v>350</v>
      </c>
      <c r="F30" s="4"/>
    </row>
    <row r="31" spans="1:6" x14ac:dyDescent="0.2">
      <c r="A31" s="4"/>
      <c r="B31" t="s">
        <v>66</v>
      </c>
      <c r="C31" s="20">
        <v>100</v>
      </c>
      <c r="D31">
        <v>93</v>
      </c>
      <c r="E31">
        <f t="shared" si="0"/>
        <v>9300</v>
      </c>
    </row>
    <row r="32" spans="1:6" x14ac:dyDescent="0.2">
      <c r="A32" s="4"/>
      <c r="B32" t="s">
        <v>95</v>
      </c>
      <c r="C32">
        <v>100</v>
      </c>
      <c r="D32">
        <f>+D31*0.17*0</f>
        <v>0</v>
      </c>
      <c r="E32">
        <f>+D32*C32</f>
        <v>0</v>
      </c>
      <c r="F32" s="4"/>
    </row>
    <row r="33" spans="1:6" x14ac:dyDescent="0.2">
      <c r="A33" s="4"/>
      <c r="E33" s="4" t="s">
        <v>7</v>
      </c>
      <c r="F33" s="6">
        <f>SUM(E30:E32)</f>
        <v>9650</v>
      </c>
    </row>
    <row r="34" spans="1:6" x14ac:dyDescent="0.2">
      <c r="A34" s="4" t="s">
        <v>14</v>
      </c>
      <c r="F34" s="4"/>
    </row>
    <row r="35" spans="1:6" x14ac:dyDescent="0.2">
      <c r="A35" s="4"/>
      <c r="B35" t="s">
        <v>15</v>
      </c>
      <c r="C35">
        <v>1</v>
      </c>
      <c r="D35">
        <v>460</v>
      </c>
      <c r="E35">
        <f t="shared" si="0"/>
        <v>460</v>
      </c>
      <c r="F35" s="4"/>
    </row>
    <row r="36" spans="1:6" x14ac:dyDescent="0.2">
      <c r="A36" s="4"/>
      <c r="B36" t="s">
        <v>52</v>
      </c>
      <c r="C36">
        <v>1</v>
      </c>
      <c r="D36">
        <v>30</v>
      </c>
      <c r="E36">
        <f t="shared" si="0"/>
        <v>30</v>
      </c>
      <c r="F36" s="4"/>
    </row>
    <row r="37" spans="1:6" x14ac:dyDescent="0.2">
      <c r="A37" s="4"/>
      <c r="B37" t="s">
        <v>53</v>
      </c>
      <c r="C37">
        <v>1</v>
      </c>
      <c r="D37">
        <v>14</v>
      </c>
      <c r="E37">
        <f t="shared" si="0"/>
        <v>14</v>
      </c>
      <c r="F37" s="4"/>
    </row>
    <row r="38" spans="1:6" x14ac:dyDescent="0.2">
      <c r="A38" s="4"/>
      <c r="B38" t="s">
        <v>17</v>
      </c>
      <c r="C38">
        <v>1</v>
      </c>
      <c r="D38">
        <v>0</v>
      </c>
      <c r="E38">
        <f t="shared" si="0"/>
        <v>0</v>
      </c>
      <c r="F38" s="4"/>
    </row>
    <row r="39" spans="1:6" x14ac:dyDescent="0.2">
      <c r="A39" s="4"/>
      <c r="B39" t="s">
        <v>23</v>
      </c>
      <c r="C39">
        <v>1</v>
      </c>
      <c r="D39">
        <v>0</v>
      </c>
      <c r="E39">
        <f>+D39*C39</f>
        <v>0</v>
      </c>
      <c r="F39" s="4"/>
    </row>
    <row r="40" spans="1:6" x14ac:dyDescent="0.2">
      <c r="A40" s="4"/>
      <c r="B40" t="s">
        <v>78</v>
      </c>
      <c r="C40">
        <v>1</v>
      </c>
      <c r="D40">
        <v>12</v>
      </c>
      <c r="E40">
        <f t="shared" si="0"/>
        <v>12</v>
      </c>
      <c r="F40" s="4"/>
    </row>
    <row r="41" spans="1:6" x14ac:dyDescent="0.2">
      <c r="A41" s="4"/>
      <c r="E41" s="4" t="s">
        <v>7</v>
      </c>
      <c r="F41" s="6">
        <f>SUM(E35:E40)</f>
        <v>516</v>
      </c>
    </row>
    <row r="42" spans="1:6" x14ac:dyDescent="0.2">
      <c r="A42" s="4" t="s">
        <v>1</v>
      </c>
      <c r="F42" s="4"/>
    </row>
    <row r="43" spans="1:6" x14ac:dyDescent="0.2">
      <c r="A43" s="4"/>
      <c r="B43" t="s">
        <v>8</v>
      </c>
      <c r="C43">
        <v>1</v>
      </c>
      <c r="D43">
        <v>400</v>
      </c>
      <c r="E43">
        <f t="shared" si="0"/>
        <v>400</v>
      </c>
      <c r="F43" s="4"/>
    </row>
    <row r="44" spans="1:6" x14ac:dyDescent="0.2">
      <c r="A44" s="4"/>
      <c r="B44" t="s">
        <v>63</v>
      </c>
      <c r="C44">
        <v>1</v>
      </c>
      <c r="D44">
        <v>500</v>
      </c>
      <c r="E44">
        <f>+D44*C44*0</f>
        <v>0</v>
      </c>
      <c r="F44" s="4"/>
    </row>
    <row r="45" spans="1:6" x14ac:dyDescent="0.2">
      <c r="A45" s="4"/>
      <c r="B45" t="s">
        <v>9</v>
      </c>
      <c r="C45">
        <v>1</v>
      </c>
      <c r="D45">
        <v>1000</v>
      </c>
      <c r="E45">
        <f>+D45*C45*0</f>
        <v>0</v>
      </c>
      <c r="F45" s="4"/>
    </row>
    <row r="46" spans="1:6" x14ac:dyDescent="0.2">
      <c r="A46" s="4"/>
      <c r="B46" t="s">
        <v>10</v>
      </c>
      <c r="C46">
        <v>1</v>
      </c>
      <c r="D46">
        <v>600</v>
      </c>
      <c r="E46">
        <f t="shared" si="0"/>
        <v>600</v>
      </c>
      <c r="F46" s="4"/>
    </row>
    <row r="47" spans="1:6" x14ac:dyDescent="0.2">
      <c r="A47" s="4"/>
      <c r="B47" t="s">
        <v>88</v>
      </c>
      <c r="C47">
        <v>1</v>
      </c>
      <c r="D47">
        <v>500</v>
      </c>
      <c r="E47">
        <f>+D47*C47*0</f>
        <v>0</v>
      </c>
      <c r="F47" s="4"/>
    </row>
    <row r="48" spans="1:6" x14ac:dyDescent="0.2">
      <c r="A48" s="4"/>
      <c r="B48" t="s">
        <v>64</v>
      </c>
      <c r="C48">
        <v>1</v>
      </c>
      <c r="D48">
        <v>800</v>
      </c>
      <c r="E48">
        <f>+D48*C48*0</f>
        <v>0</v>
      </c>
      <c r="F48" s="4"/>
    </row>
    <row r="49" spans="1:6" x14ac:dyDescent="0.2">
      <c r="A49" s="4"/>
      <c r="E49" s="4" t="s">
        <v>7</v>
      </c>
      <c r="F49" s="6">
        <f>SUM(E43:E48)</f>
        <v>1000</v>
      </c>
    </row>
    <row r="50" spans="1:6" x14ac:dyDescent="0.2">
      <c r="A50" s="4" t="s">
        <v>2</v>
      </c>
      <c r="F50" s="4"/>
    </row>
    <row r="51" spans="1:6" x14ac:dyDescent="0.2">
      <c r="A51" s="4"/>
      <c r="B51" t="s">
        <v>45</v>
      </c>
      <c r="C51">
        <v>1</v>
      </c>
      <c r="D51">
        <v>250</v>
      </c>
      <c r="E51">
        <f t="shared" ref="E51" si="1">+D51*C51</f>
        <v>250</v>
      </c>
      <c r="F51" s="4"/>
    </row>
    <row r="52" spans="1:6" x14ac:dyDescent="0.2">
      <c r="A52" s="4"/>
      <c r="E52" s="4" t="s">
        <v>7</v>
      </c>
      <c r="F52" s="6">
        <f>SUM(E51)</f>
        <v>250</v>
      </c>
    </row>
    <row r="53" spans="1:6" x14ac:dyDescent="0.2">
      <c r="A53" s="4" t="s">
        <v>72</v>
      </c>
      <c r="F53" s="4"/>
    </row>
    <row r="54" spans="1:6" x14ac:dyDescent="0.2">
      <c r="A54" s="4"/>
      <c r="B54" t="s">
        <v>87</v>
      </c>
      <c r="C54">
        <v>1</v>
      </c>
      <c r="D54" s="27">
        <v>300</v>
      </c>
      <c r="E54" s="23">
        <f>+D54*C54*0</f>
        <v>0</v>
      </c>
      <c r="F54" s="4"/>
    </row>
    <row r="55" spans="1:6" x14ac:dyDescent="0.2">
      <c r="A55" s="4"/>
      <c r="B55" t="s">
        <v>73</v>
      </c>
      <c r="C55">
        <v>1</v>
      </c>
      <c r="D55">
        <v>1</v>
      </c>
      <c r="E55" s="23">
        <v>800</v>
      </c>
      <c r="F55" s="4"/>
    </row>
    <row r="56" spans="1:6" x14ac:dyDescent="0.2">
      <c r="A56" s="4"/>
      <c r="B56" t="s">
        <v>22</v>
      </c>
      <c r="C56">
        <v>1</v>
      </c>
      <c r="D56">
        <v>400</v>
      </c>
      <c r="E56">
        <f>+D56*C56*0</f>
        <v>0</v>
      </c>
      <c r="F56" s="4"/>
    </row>
    <row r="57" spans="1:6" x14ac:dyDescent="0.2">
      <c r="A57" s="4"/>
      <c r="E57" s="4" t="s">
        <v>7</v>
      </c>
      <c r="F57" s="6">
        <f>SUM(E54:E56)</f>
        <v>800</v>
      </c>
    </row>
    <row r="58" spans="1:6" x14ac:dyDescent="0.2">
      <c r="A58" s="4" t="s">
        <v>36</v>
      </c>
      <c r="F58" s="4"/>
    </row>
    <row r="59" spans="1:6" x14ac:dyDescent="0.2">
      <c r="A59" s="4"/>
      <c r="B59" t="s">
        <v>37</v>
      </c>
      <c r="C59">
        <v>7</v>
      </c>
      <c r="D59">
        <v>20</v>
      </c>
      <c r="E59">
        <f>+D59*C59</f>
        <v>140</v>
      </c>
      <c r="F59" s="4"/>
    </row>
    <row r="60" spans="1:6" x14ac:dyDescent="0.2">
      <c r="A60" s="4"/>
      <c r="E60" s="4" t="s">
        <v>7</v>
      </c>
      <c r="F60" s="6">
        <f>SUM(E59)</f>
        <v>140</v>
      </c>
    </row>
    <row r="61" spans="1:6" x14ac:dyDescent="0.2">
      <c r="A61" s="4"/>
      <c r="E61" s="4"/>
      <c r="F61" s="6"/>
    </row>
    <row r="62" spans="1:6" x14ac:dyDescent="0.2">
      <c r="A62" s="4" t="s">
        <v>83</v>
      </c>
      <c r="C62">
        <v>1</v>
      </c>
      <c r="D62">
        <v>1500</v>
      </c>
      <c r="E62">
        <f t="shared" ref="E62" si="2">+D62*C62</f>
        <v>1500</v>
      </c>
      <c r="F62" s="6"/>
    </row>
    <row r="63" spans="1:6" x14ac:dyDescent="0.2">
      <c r="A63" s="4"/>
      <c r="E63" s="4" t="s">
        <v>7</v>
      </c>
      <c r="F63" s="6">
        <f>SUM(E62)</f>
        <v>1500</v>
      </c>
    </row>
    <row r="64" spans="1:6" x14ac:dyDescent="0.2">
      <c r="A64" s="4"/>
      <c r="F64" s="6"/>
    </row>
    <row r="65" spans="1:7" x14ac:dyDescent="0.2">
      <c r="A65" s="4" t="s">
        <v>84</v>
      </c>
      <c r="C65">
        <v>1</v>
      </c>
      <c r="D65">
        <v>800</v>
      </c>
      <c r="E65">
        <f t="shared" ref="E65" si="3">+D65*C65</f>
        <v>800</v>
      </c>
    </row>
    <row r="66" spans="1:7" x14ac:dyDescent="0.2">
      <c r="A66" s="4"/>
      <c r="E66" s="4" t="s">
        <v>7</v>
      </c>
      <c r="F66" s="6">
        <f>SUM(E65)</f>
        <v>800</v>
      </c>
    </row>
    <row r="67" spans="1:7" ht="21" x14ac:dyDescent="0.25">
      <c r="G67" s="5">
        <f>SUM(E6:E65)</f>
        <v>25904</v>
      </c>
    </row>
    <row r="69" spans="1:7" s="10" customFormat="1" ht="21" x14ac:dyDescent="0.25">
      <c r="A69" s="10" t="s">
        <v>12</v>
      </c>
    </row>
    <row r="70" spans="1:7" ht="19" x14ac:dyDescent="0.25">
      <c r="A70" s="1"/>
      <c r="C70" s="12" t="s">
        <v>5</v>
      </c>
      <c r="D70" s="12" t="s">
        <v>6</v>
      </c>
      <c r="E70" s="12" t="s">
        <v>7</v>
      </c>
      <c r="F70" s="12" t="s">
        <v>62</v>
      </c>
      <c r="G70" s="12" t="s">
        <v>42</v>
      </c>
    </row>
    <row r="71" spans="1:7" x14ac:dyDescent="0.2">
      <c r="A71" s="4" t="s">
        <v>0</v>
      </c>
    </row>
    <row r="72" spans="1:7" x14ac:dyDescent="0.2">
      <c r="A72" s="4"/>
      <c r="B72" t="s">
        <v>4</v>
      </c>
      <c r="C72">
        <v>1</v>
      </c>
      <c r="D72">
        <v>140</v>
      </c>
      <c r="E72">
        <f t="shared" ref="E72:E73" si="4">+D72*C72</f>
        <v>140</v>
      </c>
    </row>
    <row r="73" spans="1:7" x14ac:dyDescent="0.2">
      <c r="A73" s="4"/>
      <c r="B73" t="s">
        <v>31</v>
      </c>
      <c r="C73">
        <v>1</v>
      </c>
      <c r="D73">
        <v>84</v>
      </c>
      <c r="E73">
        <f t="shared" si="4"/>
        <v>84</v>
      </c>
    </row>
    <row r="74" spans="1:7" x14ac:dyDescent="0.2">
      <c r="A74" s="4"/>
      <c r="F74" s="6">
        <f>SUM(E72:E73)</f>
        <v>224</v>
      </c>
    </row>
    <row r="75" spans="1:7" x14ac:dyDescent="0.2">
      <c r="A75" s="4" t="s">
        <v>3</v>
      </c>
    </row>
    <row r="76" spans="1:7" x14ac:dyDescent="0.2">
      <c r="A76" s="4"/>
      <c r="B76" t="s">
        <v>34</v>
      </c>
      <c r="C76">
        <v>1</v>
      </c>
      <c r="D76">
        <v>454</v>
      </c>
      <c r="E76">
        <f t="shared" ref="E76:E78" si="5">+D76*C76</f>
        <v>454</v>
      </c>
    </row>
    <row r="77" spans="1:7" x14ac:dyDescent="0.2">
      <c r="A77" s="4"/>
      <c r="B77" t="s">
        <v>33</v>
      </c>
      <c r="C77">
        <v>1</v>
      </c>
      <c r="D77">
        <v>50</v>
      </c>
      <c r="E77">
        <f t="shared" si="5"/>
        <v>50</v>
      </c>
    </row>
    <row r="78" spans="1:7" x14ac:dyDescent="0.2">
      <c r="A78" s="4"/>
      <c r="B78" t="s">
        <v>32</v>
      </c>
      <c r="C78">
        <v>1</v>
      </c>
      <c r="D78">
        <v>358</v>
      </c>
      <c r="E78">
        <f t="shared" si="5"/>
        <v>358</v>
      </c>
    </row>
    <row r="79" spans="1:7" x14ac:dyDescent="0.2">
      <c r="A79" s="4"/>
      <c r="F79" s="6">
        <f>SUM(E76:E78)</f>
        <v>862</v>
      </c>
    </row>
    <row r="80" spans="1:7" x14ac:dyDescent="0.2">
      <c r="A80" s="4" t="s">
        <v>1</v>
      </c>
    </row>
    <row r="81" spans="1:7" x14ac:dyDescent="0.2">
      <c r="B81" t="s">
        <v>18</v>
      </c>
      <c r="C81">
        <v>3</v>
      </c>
      <c r="D81">
        <v>500</v>
      </c>
      <c r="E81">
        <f t="shared" ref="E81" si="6">+D81*C81</f>
        <v>1500</v>
      </c>
    </row>
    <row r="82" spans="1:7" x14ac:dyDescent="0.2">
      <c r="F82" s="6">
        <f>SUM(E81)</f>
        <v>1500</v>
      </c>
    </row>
    <row r="83" spans="1:7" ht="21" x14ac:dyDescent="0.25">
      <c r="G83" s="5">
        <f>SUM(E72:E81)*0</f>
        <v>0</v>
      </c>
    </row>
    <row r="85" spans="1:7" s="9" customFormat="1" ht="21" x14ac:dyDescent="0.25">
      <c r="A85" s="10" t="s">
        <v>19</v>
      </c>
    </row>
    <row r="86" spans="1:7" ht="19" x14ac:dyDescent="0.25">
      <c r="A86" s="1"/>
      <c r="C86" s="12" t="s">
        <v>5</v>
      </c>
      <c r="D86" s="12" t="s">
        <v>6</v>
      </c>
      <c r="E86" s="12" t="s">
        <v>7</v>
      </c>
      <c r="F86" s="12" t="s">
        <v>62</v>
      </c>
      <c r="G86" s="12" t="s">
        <v>42</v>
      </c>
    </row>
    <row r="87" spans="1:7" x14ac:dyDescent="0.2">
      <c r="A87" s="4" t="s">
        <v>0</v>
      </c>
    </row>
    <row r="88" spans="1:7" x14ac:dyDescent="0.2">
      <c r="A88" s="4"/>
      <c r="B88" t="s">
        <v>4</v>
      </c>
      <c r="C88">
        <v>1</v>
      </c>
      <c r="D88">
        <v>140</v>
      </c>
      <c r="E88">
        <f t="shared" ref="E88" si="7">+D88*C88</f>
        <v>140</v>
      </c>
    </row>
    <row r="89" spans="1:7" x14ac:dyDescent="0.2">
      <c r="A89" s="4"/>
      <c r="F89" s="6">
        <f>SUM(E88)</f>
        <v>140</v>
      </c>
    </row>
    <row r="90" spans="1:7" x14ac:dyDescent="0.2">
      <c r="A90" s="4" t="s">
        <v>3</v>
      </c>
      <c r="F90" s="8"/>
    </row>
    <row r="91" spans="1:7" x14ac:dyDescent="0.2">
      <c r="A91" s="4"/>
      <c r="B91" t="s">
        <v>13</v>
      </c>
      <c r="C91">
        <v>1</v>
      </c>
      <c r="D91">
        <v>554</v>
      </c>
      <c r="E91">
        <f t="shared" ref="E91:E98" si="8">+D91*C91</f>
        <v>554</v>
      </c>
      <c r="F91" s="8"/>
    </row>
    <row r="92" spans="1:7" x14ac:dyDescent="0.2">
      <c r="A92" s="4"/>
      <c r="B92" t="s">
        <v>38</v>
      </c>
      <c r="C92">
        <v>1</v>
      </c>
      <c r="D92">
        <v>711</v>
      </c>
      <c r="E92">
        <f t="shared" si="8"/>
        <v>711</v>
      </c>
      <c r="F92" s="8"/>
    </row>
    <row r="93" spans="1:7" x14ac:dyDescent="0.2">
      <c r="A93" s="4"/>
      <c r="B93" t="s">
        <v>55</v>
      </c>
      <c r="C93">
        <v>1</v>
      </c>
      <c r="D93">
        <v>1000</v>
      </c>
      <c r="E93">
        <f t="shared" si="8"/>
        <v>1000</v>
      </c>
      <c r="F93" s="8"/>
    </row>
    <row r="94" spans="1:7" x14ac:dyDescent="0.2">
      <c r="A94" s="4"/>
      <c r="B94" t="s">
        <v>39</v>
      </c>
      <c r="C94">
        <v>5</v>
      </c>
      <c r="D94">
        <v>20</v>
      </c>
      <c r="E94">
        <f t="shared" si="8"/>
        <v>100</v>
      </c>
      <c r="F94" s="8"/>
    </row>
    <row r="95" spans="1:7" x14ac:dyDescent="0.2">
      <c r="A95" s="4"/>
      <c r="B95" t="s">
        <v>51</v>
      </c>
      <c r="C95">
        <v>8</v>
      </c>
      <c r="D95">
        <v>20</v>
      </c>
      <c r="E95">
        <f t="shared" si="8"/>
        <v>160</v>
      </c>
      <c r="F95" s="8"/>
    </row>
    <row r="96" spans="1:7" x14ac:dyDescent="0.2">
      <c r="A96" s="4"/>
      <c r="B96" t="s">
        <v>40</v>
      </c>
      <c r="C96">
        <v>1</v>
      </c>
      <c r="D96">
        <v>20</v>
      </c>
      <c r="E96">
        <f t="shared" si="8"/>
        <v>20</v>
      </c>
      <c r="F96" s="8"/>
    </row>
    <row r="97" spans="1:7" x14ac:dyDescent="0.2">
      <c r="A97" s="4"/>
      <c r="B97" t="s">
        <v>50</v>
      </c>
      <c r="C97">
        <v>1</v>
      </c>
      <c r="D97">
        <v>20</v>
      </c>
      <c r="E97">
        <f t="shared" si="8"/>
        <v>20</v>
      </c>
      <c r="F97" s="8"/>
    </row>
    <row r="98" spans="1:7" x14ac:dyDescent="0.2">
      <c r="A98" s="4"/>
      <c r="B98" t="s">
        <v>94</v>
      </c>
      <c r="C98">
        <v>1</v>
      </c>
      <c r="D98">
        <v>400</v>
      </c>
      <c r="E98">
        <f t="shared" si="8"/>
        <v>400</v>
      </c>
      <c r="F98" s="8"/>
    </row>
    <row r="99" spans="1:7" x14ac:dyDescent="0.2">
      <c r="A99" s="4"/>
      <c r="E99" s="3"/>
      <c r="F99" s="6">
        <f>SUM(E91:E98)</f>
        <v>2965</v>
      </c>
    </row>
    <row r="100" spans="1:7" x14ac:dyDescent="0.2">
      <c r="A100" s="4" t="s">
        <v>1</v>
      </c>
    </row>
    <row r="101" spans="1:7" x14ac:dyDescent="0.2">
      <c r="B101" t="s">
        <v>35</v>
      </c>
      <c r="C101">
        <v>1</v>
      </c>
      <c r="D101">
        <v>500</v>
      </c>
      <c r="E101">
        <f t="shared" ref="E101" si="9">+D101*C101</f>
        <v>500</v>
      </c>
    </row>
    <row r="102" spans="1:7" x14ac:dyDescent="0.2">
      <c r="F102" s="6">
        <f>SUM(E101)</f>
        <v>500</v>
      </c>
    </row>
    <row r="103" spans="1:7" ht="21" x14ac:dyDescent="0.25">
      <c r="G103" s="5">
        <f>SUM(E88:E101)*0</f>
        <v>0</v>
      </c>
    </row>
    <row r="106" spans="1:7" s="13" customFormat="1" ht="25" thickBot="1" x14ac:dyDescent="0.35">
      <c r="D106" s="15" t="s">
        <v>46</v>
      </c>
      <c r="G106" s="16">
        <f>SUM(G6:G103)</f>
        <v>25904</v>
      </c>
    </row>
    <row r="107" spans="1:7" ht="17" thickTop="1" x14ac:dyDescent="0.2"/>
    <row r="110" spans="1:7" s="10" customFormat="1" ht="21" x14ac:dyDescent="0.25">
      <c r="A110" s="10" t="s">
        <v>68</v>
      </c>
    </row>
    <row r="112" spans="1:7" x14ac:dyDescent="0.2">
      <c r="C112" s="12" t="s">
        <v>5</v>
      </c>
      <c r="D112" s="12" t="s">
        <v>6</v>
      </c>
      <c r="E112" s="12" t="s">
        <v>7</v>
      </c>
      <c r="F112" s="12" t="s">
        <v>62</v>
      </c>
      <c r="G112" s="12" t="s">
        <v>42</v>
      </c>
    </row>
    <row r="113" spans="1:6" x14ac:dyDescent="0.2">
      <c r="A113" s="4" t="s">
        <v>69</v>
      </c>
    </row>
    <row r="114" spans="1:6" x14ac:dyDescent="0.2">
      <c r="B114" t="s">
        <v>67</v>
      </c>
      <c r="E114" s="14">
        <f>+F52</f>
        <v>250</v>
      </c>
    </row>
    <row r="115" spans="1:6" x14ac:dyDescent="0.2">
      <c r="B115" t="s">
        <v>56</v>
      </c>
      <c r="E115" s="8">
        <v>10</v>
      </c>
    </row>
    <row r="116" spans="1:6" x14ac:dyDescent="0.2">
      <c r="B116" t="s">
        <v>57</v>
      </c>
      <c r="E116" s="8">
        <v>200</v>
      </c>
    </row>
    <row r="117" spans="1:6" x14ac:dyDescent="0.2">
      <c r="B117" t="s">
        <v>58</v>
      </c>
      <c r="E117" s="8">
        <f>E19+E96</f>
        <v>40</v>
      </c>
    </row>
    <row r="118" spans="1:6" x14ac:dyDescent="0.2">
      <c r="B118" t="s">
        <v>59</v>
      </c>
      <c r="E118" s="8">
        <f>+E20+E95+E21</f>
        <v>320</v>
      </c>
    </row>
    <row r="119" spans="1:6" x14ac:dyDescent="0.2">
      <c r="B119" t="s">
        <v>71</v>
      </c>
      <c r="E119" s="8">
        <f>+(E16+E93)/12</f>
        <v>233.33333333333334</v>
      </c>
    </row>
    <row r="120" spans="1:6" x14ac:dyDescent="0.2">
      <c r="B120" t="s">
        <v>60</v>
      </c>
      <c r="E120" s="8">
        <f>+E22</f>
        <v>50</v>
      </c>
    </row>
    <row r="121" spans="1:6" x14ac:dyDescent="0.2">
      <c r="B121" t="s">
        <v>61</v>
      </c>
      <c r="E121" s="8">
        <f>(+F49+F82+F102)*0</f>
        <v>0</v>
      </c>
    </row>
    <row r="122" spans="1:6" x14ac:dyDescent="0.2">
      <c r="B122" t="s">
        <v>93</v>
      </c>
      <c r="E122" s="8">
        <v>0</v>
      </c>
    </row>
    <row r="123" spans="1:6" x14ac:dyDescent="0.2">
      <c r="B123" t="s">
        <v>86</v>
      </c>
      <c r="D123" s="14"/>
      <c r="E123" s="8">
        <v>300</v>
      </c>
    </row>
    <row r="124" spans="1:6" x14ac:dyDescent="0.2">
      <c r="B124" t="s">
        <v>92</v>
      </c>
      <c r="D124" s="14"/>
      <c r="E124" s="8">
        <v>200</v>
      </c>
    </row>
    <row r="125" spans="1:6" x14ac:dyDescent="0.2">
      <c r="F125" s="17">
        <f>SUM(E114:E124)</f>
        <v>1603.3333333333333</v>
      </c>
    </row>
    <row r="127" spans="1:6" x14ac:dyDescent="0.2">
      <c r="A127" s="4" t="s">
        <v>70</v>
      </c>
      <c r="E127" s="8"/>
      <c r="F127" s="17"/>
    </row>
    <row r="128" spans="1:6" x14ac:dyDescent="0.2">
      <c r="B128" t="s">
        <v>24</v>
      </c>
      <c r="C128" s="21">
        <v>200</v>
      </c>
      <c r="D128">
        <f>+D31</f>
        <v>93</v>
      </c>
      <c r="E128" s="8">
        <f t="shared" ref="E128" si="10">+D128*C128</f>
        <v>18600</v>
      </c>
      <c r="F128" s="17"/>
    </row>
    <row r="129" spans="1:7" x14ac:dyDescent="0.2">
      <c r="B129" t="s">
        <v>91</v>
      </c>
      <c r="C129">
        <f>+C128</f>
        <v>200</v>
      </c>
      <c r="D129">
        <v>21</v>
      </c>
      <c r="E129" s="8">
        <f t="shared" ref="E129" si="11">+D129*C129</f>
        <v>4200</v>
      </c>
      <c r="F129" s="17"/>
    </row>
    <row r="130" spans="1:7" x14ac:dyDescent="0.2">
      <c r="B130" t="s">
        <v>80</v>
      </c>
      <c r="C130">
        <f>+C128</f>
        <v>200</v>
      </c>
      <c r="D130" s="22">
        <f>0.01*D147*0</f>
        <v>0</v>
      </c>
      <c r="E130" s="8">
        <f>+D130*C130</f>
        <v>0</v>
      </c>
      <c r="F130" s="17"/>
    </row>
    <row r="131" spans="1:7" x14ac:dyDescent="0.2">
      <c r="B131" t="s">
        <v>96</v>
      </c>
      <c r="C131">
        <f>+C128</f>
        <v>200</v>
      </c>
      <c r="D131" s="22">
        <f>+C131*0.17*0</f>
        <v>0</v>
      </c>
      <c r="E131" s="8">
        <f>+D131*C131</f>
        <v>0</v>
      </c>
      <c r="F131" s="17"/>
    </row>
    <row r="132" spans="1:7" x14ac:dyDescent="0.2">
      <c r="F132" s="17">
        <f>SUM(E128:E131)</f>
        <v>22800</v>
      </c>
    </row>
    <row r="133" spans="1:7" x14ac:dyDescent="0.2">
      <c r="E133" s="8"/>
    </row>
    <row r="135" spans="1:7" s="11" customFormat="1" ht="25" thickBot="1" x14ac:dyDescent="0.35">
      <c r="D135" s="15" t="s">
        <v>7</v>
      </c>
      <c r="E135" s="15"/>
      <c r="F135" s="15"/>
      <c r="G135" s="16">
        <f>SUM(F112:F132)</f>
        <v>24403.333333333332</v>
      </c>
    </row>
    <row r="136" spans="1:7" ht="17" thickTop="1" x14ac:dyDescent="0.2"/>
    <row r="138" spans="1:7" s="10" customFormat="1" ht="21" x14ac:dyDescent="0.25">
      <c r="A138" s="10" t="s">
        <v>74</v>
      </c>
    </row>
    <row r="140" spans="1:7" x14ac:dyDescent="0.2">
      <c r="C140" s="12" t="s">
        <v>5</v>
      </c>
      <c r="D140" s="12" t="s">
        <v>6</v>
      </c>
      <c r="E140" s="12" t="s">
        <v>7</v>
      </c>
      <c r="F140" s="12" t="s">
        <v>62</v>
      </c>
      <c r="G140" s="12" t="s">
        <v>42</v>
      </c>
    </row>
    <row r="141" spans="1:7" x14ac:dyDescent="0.2">
      <c r="B141" t="s">
        <v>75</v>
      </c>
      <c r="C141">
        <f>+C128</f>
        <v>200</v>
      </c>
      <c r="D141">
        <v>270</v>
      </c>
      <c r="E141">
        <f>+D141*C141</f>
        <v>54000</v>
      </c>
    </row>
    <row r="142" spans="1:7" x14ac:dyDescent="0.2">
      <c r="B142" t="s">
        <v>76</v>
      </c>
      <c r="C142">
        <f>+C128</f>
        <v>200</v>
      </c>
      <c r="D142">
        <v>93</v>
      </c>
      <c r="E142">
        <f t="shared" ref="E142:E146" si="12">+D142*C142</f>
        <v>18600</v>
      </c>
    </row>
    <row r="143" spans="1:7" x14ac:dyDescent="0.2">
      <c r="B143" t="s">
        <v>12</v>
      </c>
      <c r="C143">
        <f>+C128</f>
        <v>200</v>
      </c>
      <c r="D143">
        <v>10</v>
      </c>
      <c r="E143">
        <f t="shared" si="12"/>
        <v>2000</v>
      </c>
    </row>
    <row r="144" spans="1:7" x14ac:dyDescent="0.2">
      <c r="B144" t="s">
        <v>19</v>
      </c>
      <c r="C144">
        <f>+C128</f>
        <v>200</v>
      </c>
      <c r="D144">
        <v>0</v>
      </c>
      <c r="E144">
        <f t="shared" si="12"/>
        <v>0</v>
      </c>
    </row>
    <row r="145" spans="1:7" x14ac:dyDescent="0.2">
      <c r="B145" t="s">
        <v>77</v>
      </c>
      <c r="C145">
        <f>+C128</f>
        <v>200</v>
      </c>
      <c r="D145">
        <v>0</v>
      </c>
      <c r="E145">
        <f t="shared" si="12"/>
        <v>0</v>
      </c>
    </row>
    <row r="146" spans="1:7" x14ac:dyDescent="0.2">
      <c r="B146" t="s">
        <v>79</v>
      </c>
      <c r="C146">
        <f>+C128</f>
        <v>200</v>
      </c>
      <c r="D146">
        <v>0</v>
      </c>
      <c r="E146">
        <f t="shared" si="12"/>
        <v>0</v>
      </c>
    </row>
    <row r="147" spans="1:7" x14ac:dyDescent="0.2">
      <c r="B147" s="4" t="s">
        <v>7</v>
      </c>
      <c r="C147" s="4"/>
      <c r="D147" s="6">
        <f>SUM(D141:D146)</f>
        <v>373</v>
      </c>
      <c r="E147" s="4"/>
      <c r="F147" s="6">
        <f>SUM(E141:E146)</f>
        <v>74600</v>
      </c>
    </row>
    <row r="149" spans="1:7" s="11" customFormat="1" ht="25" thickBot="1" x14ac:dyDescent="0.35">
      <c r="D149" s="15" t="s">
        <v>7</v>
      </c>
      <c r="E149" s="15"/>
      <c r="F149" s="15"/>
      <c r="G149" s="16">
        <f>SUM(F140:F148)</f>
        <v>74600</v>
      </c>
    </row>
    <row r="150" spans="1:7" ht="17" thickTop="1" x14ac:dyDescent="0.2"/>
    <row r="151" spans="1:7" ht="29" x14ac:dyDescent="0.35">
      <c r="D151" s="19" t="s">
        <v>81</v>
      </c>
      <c r="G151" s="18">
        <f>+G149-G135</f>
        <v>50196.666666666672</v>
      </c>
    </row>
    <row r="152" spans="1:7" ht="29" x14ac:dyDescent="0.35">
      <c r="D152" s="19" t="s">
        <v>82</v>
      </c>
      <c r="G152" s="26">
        <f>+G151*12</f>
        <v>602360</v>
      </c>
    </row>
    <row r="153" spans="1:7" ht="21" x14ac:dyDescent="0.25">
      <c r="A153" s="7"/>
    </row>
    <row r="154" spans="1:7" x14ac:dyDescent="0.2">
      <c r="B154" s="24"/>
    </row>
    <row r="156" spans="1:7" ht="21" x14ac:dyDescent="0.25">
      <c r="A156" s="7"/>
    </row>
    <row r="157" spans="1:7" x14ac:dyDescent="0.2">
      <c r="B157" s="25"/>
    </row>
    <row r="159" spans="1:7" ht="19" x14ac:dyDescent="0.25">
      <c r="A159" s="1"/>
    </row>
    <row r="160" spans="1:7" x14ac:dyDescent="0.2">
      <c r="B160" s="25"/>
    </row>
  </sheetData>
  <conditionalFormatting sqref="G151">
    <cfRule type="cellIs" dxfId="1" priority="2" operator="lessThan">
      <formula>0</formula>
    </cfRule>
  </conditionalFormatting>
  <conditionalFormatting sqref="G152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Infraestructura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2019-06-05T15:23:49Z</dcterms:created>
  <dcterms:modified xsi:type="dcterms:W3CDTF">2019-06-26T00:04:00Z</dcterms:modified>
</cp:coreProperties>
</file>